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ТСЖ\Собрание 2025 смета\"/>
    </mc:Choice>
  </mc:AlternateContent>
  <xr:revisionPtr revIDLastSave="0" documentId="13_ncr:1_{32DFDC1A-C554-46B0-8261-41155F3E8C80}" xr6:coauthVersionLast="47" xr6:coauthVersionMax="47" xr10:uidLastSave="{00000000-0000-0000-0000-000000000000}"/>
  <bookViews>
    <workbookView xWindow="-98" yWindow="-98" windowWidth="28996" windowHeight="15796" xr2:uid="{66A57222-4BDD-41CD-B599-7D13396B8F4D}"/>
  </bookViews>
  <sheets>
    <sheet name="Смета 2026-18.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F37" i="1" s="1"/>
  <c r="E25" i="1"/>
  <c r="F48" i="1"/>
  <c r="E45" i="1"/>
  <c r="E46" i="1" s="1"/>
  <c r="F46" i="1" s="1"/>
  <c r="F44" i="1"/>
  <c r="F43" i="1"/>
  <c r="F42" i="1"/>
  <c r="F41" i="1"/>
  <c r="F38" i="1"/>
  <c r="F36" i="1"/>
  <c r="E35" i="1"/>
  <c r="F35" i="1" s="1"/>
  <c r="E34" i="1"/>
  <c r="F34" i="1" s="1"/>
  <c r="E33" i="1"/>
  <c r="F33" i="1" s="1"/>
  <c r="F32" i="1"/>
  <c r="E31" i="1"/>
  <c r="F29" i="1"/>
  <c r="F26" i="1"/>
  <c r="I22" i="1"/>
  <c r="H22" i="1"/>
  <c r="E22" i="1"/>
  <c r="F22" i="1" s="1"/>
  <c r="H21" i="1"/>
  <c r="I21" i="1" s="1"/>
  <c r="E21" i="1"/>
  <c r="F21" i="1" s="1"/>
  <c r="H20" i="1"/>
  <c r="I20" i="1" s="1"/>
  <c r="F20" i="1"/>
  <c r="E20" i="1"/>
  <c r="I19" i="1"/>
  <c r="H19" i="1"/>
  <c r="E19" i="1"/>
  <c r="F19" i="1" s="1"/>
  <c r="H18" i="1"/>
  <c r="I18" i="1" s="1"/>
  <c r="E18" i="1"/>
  <c r="F18" i="1" s="1"/>
  <c r="G17" i="1"/>
  <c r="E17" i="1" s="1"/>
  <c r="F17" i="1" s="1"/>
  <c r="H16" i="1"/>
  <c r="I16" i="1" s="1"/>
  <c r="E16" i="1"/>
  <c r="F16" i="1" s="1"/>
  <c r="H15" i="1"/>
  <c r="I15" i="1" s="1"/>
  <c r="E15" i="1"/>
  <c r="E23" i="1" s="1"/>
  <c r="E39" i="1" l="1"/>
  <c r="F39" i="1" s="1"/>
  <c r="F23" i="1"/>
  <c r="H27" i="1"/>
  <c r="I27" i="1" s="1"/>
  <c r="G23" i="1"/>
  <c r="F31" i="1"/>
  <c r="F15" i="1"/>
  <c r="F45" i="1"/>
  <c r="H17" i="1"/>
  <c r="H23" i="1" s="1"/>
  <c r="I17" i="1" l="1"/>
  <c r="I23" i="1" s="1"/>
  <c r="E27" i="1"/>
  <c r="F25" i="1"/>
  <c r="F27" i="1" l="1"/>
  <c r="E47" i="1"/>
  <c r="F47" i="1" l="1"/>
  <c r="F49" i="1" s="1"/>
  <c r="E49" i="1"/>
  <c r="E7" i="1" s="1"/>
  <c r="E9" i="1" s="1"/>
  <c r="E10" i="1" s="1"/>
</calcChain>
</file>

<file path=xl/sharedStrings.xml><?xml version="1.0" encoding="utf-8"?>
<sst xmlns="http://schemas.openxmlformats.org/spreadsheetml/2006/main" count="69" uniqueCount="69">
  <si>
    <t>Утверждаю</t>
  </si>
  <si>
    <t>Председатель правления</t>
  </si>
  <si>
    <t>ТСЖ "Скворцова-Степанова,38"</t>
  </si>
  <si>
    <t>Львович О.В.</t>
  </si>
  <si>
    <t>Доходы</t>
  </si>
  <si>
    <t>Платежи на содержание дома</t>
  </si>
  <si>
    <t>Доходы размещения оборудования и аренды</t>
  </si>
  <si>
    <t>Итого доходы</t>
  </si>
  <si>
    <t>Свободные средства на непредвиденные расходы.</t>
  </si>
  <si>
    <t>Расходы</t>
  </si>
  <si>
    <t xml:space="preserve"> 2.1</t>
  </si>
  <si>
    <t>Административно-управленческие расходы</t>
  </si>
  <si>
    <t>Справочно</t>
  </si>
  <si>
    <t>NN</t>
  </si>
  <si>
    <t>Наименование</t>
  </si>
  <si>
    <t>руб/год</t>
  </si>
  <si>
    <t>руб/мес</t>
  </si>
  <si>
    <t>НДФЛ</t>
  </si>
  <si>
    <t>Бухгалтер</t>
  </si>
  <si>
    <t>Управляющий</t>
  </si>
  <si>
    <t>Председатель</t>
  </si>
  <si>
    <t xml:space="preserve">Паспортистка </t>
  </si>
  <si>
    <t xml:space="preserve">Сантехник </t>
  </si>
  <si>
    <t xml:space="preserve">Дворник </t>
  </si>
  <si>
    <t xml:space="preserve">Электрик </t>
  </si>
  <si>
    <t>Заработная плата всего</t>
  </si>
  <si>
    <t xml:space="preserve"> 2.2</t>
  </si>
  <si>
    <t>Налоги:</t>
  </si>
  <si>
    <t>Налоги на з/плату</t>
  </si>
  <si>
    <t>справочно</t>
  </si>
  <si>
    <t>Налог УСН</t>
  </si>
  <si>
    <t>Налоги на з/пл</t>
  </si>
  <si>
    <t>Итого налоги</t>
  </si>
  <si>
    <t>ЕНП</t>
  </si>
  <si>
    <t xml:space="preserve"> 2.3</t>
  </si>
  <si>
    <t>Материальные расходы</t>
  </si>
  <si>
    <t>Примечание:</t>
  </si>
  <si>
    <t>Канцтовары и оргтехника</t>
  </si>
  <si>
    <t xml:space="preserve"> 2.4</t>
  </si>
  <si>
    <t>Затраты на техническое обслуживание по договорам</t>
  </si>
  <si>
    <t>Обслуживание лифтов</t>
  </si>
  <si>
    <t>Освидетельствование лифтов</t>
  </si>
  <si>
    <t>Обслуживание теплоузлов</t>
  </si>
  <si>
    <t>Механизированная уборка снега</t>
  </si>
  <si>
    <t xml:space="preserve">Еженедельное обслуживание КНС </t>
  </si>
  <si>
    <t xml:space="preserve">ТО КНС (2 раза в год) </t>
  </si>
  <si>
    <t>Клининговые услуги</t>
  </si>
  <si>
    <t>Обслуживание газовой подстанции</t>
  </si>
  <si>
    <t>Итого техническое обслуживание</t>
  </si>
  <si>
    <t xml:space="preserve"> 2.5</t>
  </si>
  <si>
    <t>Прочие расходы</t>
  </si>
  <si>
    <t>Услуги банка</t>
  </si>
  <si>
    <t>Страхование лифта</t>
  </si>
  <si>
    <t>ГИС ЖКХ</t>
  </si>
  <si>
    <t>Сайт ТСЖ</t>
  </si>
  <si>
    <t>Поддержка программы 1С</t>
  </si>
  <si>
    <t>Итого прочие</t>
  </si>
  <si>
    <t>Итого по разделу 2</t>
  </si>
  <si>
    <t>Резервный фонд (ремонт домофона,зап.детали,ремонт и обслуживание насосов, КНС)</t>
  </si>
  <si>
    <t>Итого</t>
  </si>
  <si>
    <t>1. По решению правления в случае необходимости перераспределять средства между статьями сметы</t>
  </si>
  <si>
    <t>2. Не предусмотренные в смете целевые расходы на ремонт и содержание  общего имущества включать отдельной строкой в квитанцию. Наделить Правление правом согласования стоимости этих работ.</t>
  </si>
  <si>
    <t>3. Коммунальные платежи на СОИ (ОДН), предъявленные ресурсоснабжающими организациями, вносятся в квитанцию отдельной строкой (распределение производится пропорционально площади помещения в собственности)</t>
  </si>
  <si>
    <t>на 1 м.кв./в месяц</t>
  </si>
  <si>
    <t>Зарплата к начислению</t>
  </si>
  <si>
    <t>На руки руб/мес</t>
  </si>
  <si>
    <t>кв.м общая площадь</t>
  </si>
  <si>
    <t>СМЕТА на содержание и ремонт общего имущества  в 2026 г.</t>
  </si>
  <si>
    <t>Доплата дворнику в зимний период (ноябрь-март)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</si>
</sst>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??_р_._-;_-@_-"/>
    <numFmt numFmtId="165" formatCode="_-* #,##0.00&quot;р.&quot;_-;\-* #,##0.00&quot;р.&quot;_-;_-* &quot;-&quot;??&quot;р.&quot;_-;_-@_-"/>
    <numFmt numFmtId="166" formatCode="_-* #,##0.00\ _₽_-;\-* #,##0.00\ _₽_-;_-* &quot;-&quot;??\ _₽_-;_-@_-"/>
    <numFmt numFmtId="167" formatCode="_-* #,##0&quot;р.&quot;_-;\-* #,##0&quot;р.&quot;_-;_-* &quot;-&quot;??&quot;р.&quot;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3" xfId="0" applyNumberFormat="1" applyBorder="1"/>
    <xf numFmtId="2" fontId="2" fillId="0" borderId="5" xfId="0" applyNumberFormat="1" applyFont="1" applyBorder="1" applyAlignment="1">
      <alignment horizontal="center"/>
    </xf>
    <xf numFmtId="0" fontId="3" fillId="0" borderId="2" xfId="0" applyFont="1" applyBorder="1"/>
    <xf numFmtId="164" fontId="2" fillId="0" borderId="2" xfId="0" applyNumberFormat="1" applyFont="1" applyBorder="1"/>
    <xf numFmtId="0" fontId="0" fillId="0" borderId="2" xfId="0" applyBorder="1"/>
    <xf numFmtId="0" fontId="0" fillId="0" borderId="5" xfId="0" applyBorder="1" applyAlignment="1">
      <alignment horizontal="center"/>
    </xf>
    <xf numFmtId="165" fontId="1" fillId="0" borderId="5" xfId="1" applyFont="1" applyBorder="1" applyAlignment="1">
      <alignment horizontal="center"/>
    </xf>
    <xf numFmtId="165" fontId="2" fillId="0" borderId="7" xfId="1" applyFont="1" applyBorder="1" applyAlignment="1">
      <alignment horizontal="center"/>
    </xf>
    <xf numFmtId="166" fontId="2" fillId="0" borderId="6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1" fillId="0" borderId="0" xfId="1" applyFont="1" applyBorder="1"/>
    <xf numFmtId="16" fontId="2" fillId="0" borderId="5" xfId="0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5" xfId="1" applyFont="1" applyBorder="1" applyAlignment="1">
      <alignment horizontal="center"/>
    </xf>
    <xf numFmtId="165" fontId="0" fillId="0" borderId="5" xfId="0" applyNumberFormat="1" applyBorder="1"/>
    <xf numFmtId="165" fontId="2" fillId="0" borderId="1" xfId="1" applyFont="1" applyBorder="1" applyAlignment="1">
      <alignment horizontal="center"/>
    </xf>
    <xf numFmtId="0" fontId="2" fillId="0" borderId="5" xfId="0" applyFont="1" applyBorder="1"/>
    <xf numFmtId="0" fontId="3" fillId="0" borderId="1" xfId="0" applyFont="1" applyBorder="1" applyAlignment="1">
      <alignment horizontal="left"/>
    </xf>
    <xf numFmtId="165" fontId="1" fillId="0" borderId="1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7" fontId="2" fillId="0" borderId="0" xfId="1" applyNumberFormat="1" applyFont="1" applyAlignment="1">
      <alignment horizontal="left" indent="3"/>
    </xf>
    <xf numFmtId="0" fontId="2" fillId="0" borderId="4" xfId="0" applyFont="1" applyBorder="1"/>
    <xf numFmtId="165" fontId="3" fillId="0" borderId="4" xfId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wrapText="1"/>
    </xf>
    <xf numFmtId="167" fontId="2" fillId="0" borderId="5" xfId="1" applyNumberFormat="1" applyFont="1" applyBorder="1" applyAlignment="1">
      <alignment horizontal="center"/>
    </xf>
    <xf numFmtId="167" fontId="1" fillId="0" borderId="5" xfId="1" applyNumberFormat="1" applyFont="1" applyBorder="1" applyAlignment="1">
      <alignment horizontal="center"/>
    </xf>
    <xf numFmtId="167" fontId="2" fillId="0" borderId="7" xfId="1" applyNumberFormat="1" applyFont="1" applyBorder="1" applyAlignment="1">
      <alignment horizontal="center"/>
    </xf>
    <xf numFmtId="167" fontId="1" fillId="0" borderId="4" xfId="1" applyNumberFormat="1" applyFont="1" applyBorder="1" applyAlignment="1">
      <alignment horizontal="center"/>
    </xf>
    <xf numFmtId="167" fontId="1" fillId="0" borderId="3" xfId="1" applyNumberFormat="1" applyFont="1" applyBorder="1" applyAlignment="1">
      <alignment horizontal="center"/>
    </xf>
    <xf numFmtId="167" fontId="0" fillId="0" borderId="6" xfId="1" applyNumberFormat="1" applyFont="1" applyBorder="1"/>
    <xf numFmtId="167" fontId="3" fillId="0" borderId="4" xfId="1" applyNumberFormat="1" applyFont="1" applyBorder="1" applyAlignment="1">
      <alignment horizontal="center"/>
    </xf>
    <xf numFmtId="164" fontId="2" fillId="0" borderId="0" xfId="0" applyNumberFormat="1" applyFont="1"/>
    <xf numFmtId="167" fontId="1" fillId="0" borderId="5" xfId="1" applyNumberFormat="1" applyFont="1" applyBorder="1"/>
    <xf numFmtId="167" fontId="2" fillId="0" borderId="7" xfId="1" applyNumberFormat="1" applyFont="1" applyBorder="1" applyAlignment="1">
      <alignment horizontal="left" indent="1"/>
    </xf>
    <xf numFmtId="167" fontId="2" fillId="0" borderId="5" xfId="1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4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Border="1"/>
    <xf numFmtId="164" fontId="2" fillId="0" borderId="7" xfId="0" applyNumberFormat="1" applyFont="1" applyBorder="1"/>
    <xf numFmtId="0" fontId="0" fillId="0" borderId="25" xfId="0" applyBorder="1"/>
    <xf numFmtId="0" fontId="2" fillId="0" borderId="9" xfId="0" applyFont="1" applyBorder="1"/>
    <xf numFmtId="0" fontId="0" fillId="0" borderId="9" xfId="0" applyBorder="1"/>
    <xf numFmtId="164" fontId="0" fillId="0" borderId="10" xfId="0" applyNumberFormat="1" applyBorder="1"/>
    <xf numFmtId="0" fontId="6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4D57-17D6-45F6-9AED-7D472266C0EB}">
  <sheetPr>
    <pageSetUpPr fitToPage="1"/>
  </sheetPr>
  <dimension ref="A1:K57"/>
  <sheetViews>
    <sheetView tabSelected="1" topLeftCell="A4" workbookViewId="0">
      <selection activeCell="H15" sqref="H15"/>
    </sheetView>
  </sheetViews>
  <sheetFormatPr defaultColWidth="10" defaultRowHeight="12.75" x14ac:dyDescent="0.35"/>
  <cols>
    <col min="4" max="4" width="30.46484375" customWidth="1"/>
    <col min="5" max="5" width="20.19921875" style="1" customWidth="1"/>
    <col min="6" max="6" width="10.46484375" bestFit="1" customWidth="1"/>
    <col min="7" max="7" width="17.46484375" customWidth="1"/>
    <col min="8" max="8" width="15.1328125" customWidth="1"/>
    <col min="9" max="9" width="13.86328125" customWidth="1"/>
    <col min="12" max="12" width="16" customWidth="1"/>
    <col min="13" max="13" width="13.796875" customWidth="1"/>
    <col min="260" max="260" width="30.46484375" customWidth="1"/>
    <col min="261" max="261" width="20.19921875" customWidth="1"/>
    <col min="262" max="262" width="10.46484375" bestFit="1" customWidth="1"/>
    <col min="263" max="263" width="17.46484375" customWidth="1"/>
    <col min="264" max="264" width="15.1328125" customWidth="1"/>
    <col min="265" max="265" width="13.86328125" customWidth="1"/>
    <col min="268" max="268" width="16" customWidth="1"/>
    <col min="269" max="269" width="13.796875" customWidth="1"/>
    <col min="516" max="516" width="30.46484375" customWidth="1"/>
    <col min="517" max="517" width="20.19921875" customWidth="1"/>
    <col min="518" max="518" width="10.46484375" bestFit="1" customWidth="1"/>
    <col min="519" max="519" width="17.46484375" customWidth="1"/>
    <col min="520" max="520" width="15.1328125" customWidth="1"/>
    <col min="521" max="521" width="13.86328125" customWidth="1"/>
    <col min="524" max="524" width="16" customWidth="1"/>
    <col min="525" max="525" width="13.796875" customWidth="1"/>
    <col min="772" max="772" width="30.46484375" customWidth="1"/>
    <col min="773" max="773" width="20.19921875" customWidth="1"/>
    <col min="774" max="774" width="10.46484375" bestFit="1" customWidth="1"/>
    <col min="775" max="775" width="17.46484375" customWidth="1"/>
    <col min="776" max="776" width="15.1328125" customWidth="1"/>
    <col min="777" max="777" width="13.86328125" customWidth="1"/>
    <col min="780" max="780" width="16" customWidth="1"/>
    <col min="781" max="781" width="13.796875" customWidth="1"/>
    <col min="1028" max="1028" width="30.46484375" customWidth="1"/>
    <col min="1029" max="1029" width="20.19921875" customWidth="1"/>
    <col min="1030" max="1030" width="10.46484375" bestFit="1" customWidth="1"/>
    <col min="1031" max="1031" width="17.46484375" customWidth="1"/>
    <col min="1032" max="1032" width="15.1328125" customWidth="1"/>
    <col min="1033" max="1033" width="13.86328125" customWidth="1"/>
    <col min="1036" max="1036" width="16" customWidth="1"/>
    <col min="1037" max="1037" width="13.796875" customWidth="1"/>
    <col min="1284" max="1284" width="30.46484375" customWidth="1"/>
    <col min="1285" max="1285" width="20.19921875" customWidth="1"/>
    <col min="1286" max="1286" width="10.46484375" bestFit="1" customWidth="1"/>
    <col min="1287" max="1287" width="17.46484375" customWidth="1"/>
    <col min="1288" max="1288" width="15.1328125" customWidth="1"/>
    <col min="1289" max="1289" width="13.86328125" customWidth="1"/>
    <col min="1292" max="1292" width="16" customWidth="1"/>
    <col min="1293" max="1293" width="13.796875" customWidth="1"/>
    <col min="1540" max="1540" width="30.46484375" customWidth="1"/>
    <col min="1541" max="1541" width="20.19921875" customWidth="1"/>
    <col min="1542" max="1542" width="10.46484375" bestFit="1" customWidth="1"/>
    <col min="1543" max="1543" width="17.46484375" customWidth="1"/>
    <col min="1544" max="1544" width="15.1328125" customWidth="1"/>
    <col min="1545" max="1545" width="13.86328125" customWidth="1"/>
    <col min="1548" max="1548" width="16" customWidth="1"/>
    <col min="1549" max="1549" width="13.796875" customWidth="1"/>
    <col min="1796" max="1796" width="30.46484375" customWidth="1"/>
    <col min="1797" max="1797" width="20.19921875" customWidth="1"/>
    <col min="1798" max="1798" width="10.46484375" bestFit="1" customWidth="1"/>
    <col min="1799" max="1799" width="17.46484375" customWidth="1"/>
    <col min="1800" max="1800" width="15.1328125" customWidth="1"/>
    <col min="1801" max="1801" width="13.86328125" customWidth="1"/>
    <col min="1804" max="1804" width="16" customWidth="1"/>
    <col min="1805" max="1805" width="13.796875" customWidth="1"/>
    <col min="2052" max="2052" width="30.46484375" customWidth="1"/>
    <col min="2053" max="2053" width="20.19921875" customWidth="1"/>
    <col min="2054" max="2054" width="10.46484375" bestFit="1" customWidth="1"/>
    <col min="2055" max="2055" width="17.46484375" customWidth="1"/>
    <col min="2056" max="2056" width="15.1328125" customWidth="1"/>
    <col min="2057" max="2057" width="13.86328125" customWidth="1"/>
    <col min="2060" max="2060" width="16" customWidth="1"/>
    <col min="2061" max="2061" width="13.796875" customWidth="1"/>
    <col min="2308" max="2308" width="30.46484375" customWidth="1"/>
    <col min="2309" max="2309" width="20.19921875" customWidth="1"/>
    <col min="2310" max="2310" width="10.46484375" bestFit="1" customWidth="1"/>
    <col min="2311" max="2311" width="17.46484375" customWidth="1"/>
    <col min="2312" max="2312" width="15.1328125" customWidth="1"/>
    <col min="2313" max="2313" width="13.86328125" customWidth="1"/>
    <col min="2316" max="2316" width="16" customWidth="1"/>
    <col min="2317" max="2317" width="13.796875" customWidth="1"/>
    <col min="2564" max="2564" width="30.46484375" customWidth="1"/>
    <col min="2565" max="2565" width="20.19921875" customWidth="1"/>
    <col min="2566" max="2566" width="10.46484375" bestFit="1" customWidth="1"/>
    <col min="2567" max="2567" width="17.46484375" customWidth="1"/>
    <col min="2568" max="2568" width="15.1328125" customWidth="1"/>
    <col min="2569" max="2569" width="13.86328125" customWidth="1"/>
    <col min="2572" max="2572" width="16" customWidth="1"/>
    <col min="2573" max="2573" width="13.796875" customWidth="1"/>
    <col min="2820" max="2820" width="30.46484375" customWidth="1"/>
    <col min="2821" max="2821" width="20.19921875" customWidth="1"/>
    <col min="2822" max="2822" width="10.46484375" bestFit="1" customWidth="1"/>
    <col min="2823" max="2823" width="17.46484375" customWidth="1"/>
    <col min="2824" max="2824" width="15.1328125" customWidth="1"/>
    <col min="2825" max="2825" width="13.86328125" customWidth="1"/>
    <col min="2828" max="2828" width="16" customWidth="1"/>
    <col min="2829" max="2829" width="13.796875" customWidth="1"/>
    <col min="3076" max="3076" width="30.46484375" customWidth="1"/>
    <col min="3077" max="3077" width="20.19921875" customWidth="1"/>
    <col min="3078" max="3078" width="10.46484375" bestFit="1" customWidth="1"/>
    <col min="3079" max="3079" width="17.46484375" customWidth="1"/>
    <col min="3080" max="3080" width="15.1328125" customWidth="1"/>
    <col min="3081" max="3081" width="13.86328125" customWidth="1"/>
    <col min="3084" max="3084" width="16" customWidth="1"/>
    <col min="3085" max="3085" width="13.796875" customWidth="1"/>
    <col min="3332" max="3332" width="30.46484375" customWidth="1"/>
    <col min="3333" max="3333" width="20.19921875" customWidth="1"/>
    <col min="3334" max="3334" width="10.46484375" bestFit="1" customWidth="1"/>
    <col min="3335" max="3335" width="17.46484375" customWidth="1"/>
    <col min="3336" max="3336" width="15.1328125" customWidth="1"/>
    <col min="3337" max="3337" width="13.86328125" customWidth="1"/>
    <col min="3340" max="3340" width="16" customWidth="1"/>
    <col min="3341" max="3341" width="13.796875" customWidth="1"/>
    <col min="3588" max="3588" width="30.46484375" customWidth="1"/>
    <col min="3589" max="3589" width="20.19921875" customWidth="1"/>
    <col min="3590" max="3590" width="10.46484375" bestFit="1" customWidth="1"/>
    <col min="3591" max="3591" width="17.46484375" customWidth="1"/>
    <col min="3592" max="3592" width="15.1328125" customWidth="1"/>
    <col min="3593" max="3593" width="13.86328125" customWidth="1"/>
    <col min="3596" max="3596" width="16" customWidth="1"/>
    <col min="3597" max="3597" width="13.796875" customWidth="1"/>
    <col min="3844" max="3844" width="30.46484375" customWidth="1"/>
    <col min="3845" max="3845" width="20.19921875" customWidth="1"/>
    <col min="3846" max="3846" width="10.46484375" bestFit="1" customWidth="1"/>
    <col min="3847" max="3847" width="17.46484375" customWidth="1"/>
    <col min="3848" max="3848" width="15.1328125" customWidth="1"/>
    <col min="3849" max="3849" width="13.86328125" customWidth="1"/>
    <col min="3852" max="3852" width="16" customWidth="1"/>
    <col min="3853" max="3853" width="13.796875" customWidth="1"/>
    <col min="4100" max="4100" width="30.46484375" customWidth="1"/>
    <col min="4101" max="4101" width="20.19921875" customWidth="1"/>
    <col min="4102" max="4102" width="10.46484375" bestFit="1" customWidth="1"/>
    <col min="4103" max="4103" width="17.46484375" customWidth="1"/>
    <col min="4104" max="4104" width="15.1328125" customWidth="1"/>
    <col min="4105" max="4105" width="13.86328125" customWidth="1"/>
    <col min="4108" max="4108" width="16" customWidth="1"/>
    <col min="4109" max="4109" width="13.796875" customWidth="1"/>
    <col min="4356" max="4356" width="30.46484375" customWidth="1"/>
    <col min="4357" max="4357" width="20.19921875" customWidth="1"/>
    <col min="4358" max="4358" width="10.46484375" bestFit="1" customWidth="1"/>
    <col min="4359" max="4359" width="17.46484375" customWidth="1"/>
    <col min="4360" max="4360" width="15.1328125" customWidth="1"/>
    <col min="4361" max="4361" width="13.86328125" customWidth="1"/>
    <col min="4364" max="4364" width="16" customWidth="1"/>
    <col min="4365" max="4365" width="13.796875" customWidth="1"/>
    <col min="4612" max="4612" width="30.46484375" customWidth="1"/>
    <col min="4613" max="4613" width="20.19921875" customWidth="1"/>
    <col min="4614" max="4614" width="10.46484375" bestFit="1" customWidth="1"/>
    <col min="4615" max="4615" width="17.46484375" customWidth="1"/>
    <col min="4616" max="4616" width="15.1328125" customWidth="1"/>
    <col min="4617" max="4617" width="13.86328125" customWidth="1"/>
    <col min="4620" max="4620" width="16" customWidth="1"/>
    <col min="4621" max="4621" width="13.796875" customWidth="1"/>
    <col min="4868" max="4868" width="30.46484375" customWidth="1"/>
    <col min="4869" max="4869" width="20.19921875" customWidth="1"/>
    <col min="4870" max="4870" width="10.46484375" bestFit="1" customWidth="1"/>
    <col min="4871" max="4871" width="17.46484375" customWidth="1"/>
    <col min="4872" max="4872" width="15.1328125" customWidth="1"/>
    <col min="4873" max="4873" width="13.86328125" customWidth="1"/>
    <col min="4876" max="4876" width="16" customWidth="1"/>
    <col min="4877" max="4877" width="13.796875" customWidth="1"/>
    <col min="5124" max="5124" width="30.46484375" customWidth="1"/>
    <col min="5125" max="5125" width="20.19921875" customWidth="1"/>
    <col min="5126" max="5126" width="10.46484375" bestFit="1" customWidth="1"/>
    <col min="5127" max="5127" width="17.46484375" customWidth="1"/>
    <col min="5128" max="5128" width="15.1328125" customWidth="1"/>
    <col min="5129" max="5129" width="13.86328125" customWidth="1"/>
    <col min="5132" max="5132" width="16" customWidth="1"/>
    <col min="5133" max="5133" width="13.796875" customWidth="1"/>
    <col min="5380" max="5380" width="30.46484375" customWidth="1"/>
    <col min="5381" max="5381" width="20.19921875" customWidth="1"/>
    <col min="5382" max="5382" width="10.46484375" bestFit="1" customWidth="1"/>
    <col min="5383" max="5383" width="17.46484375" customWidth="1"/>
    <col min="5384" max="5384" width="15.1328125" customWidth="1"/>
    <col min="5385" max="5385" width="13.86328125" customWidth="1"/>
    <col min="5388" max="5388" width="16" customWidth="1"/>
    <col min="5389" max="5389" width="13.796875" customWidth="1"/>
    <col min="5636" max="5636" width="30.46484375" customWidth="1"/>
    <col min="5637" max="5637" width="20.19921875" customWidth="1"/>
    <col min="5638" max="5638" width="10.46484375" bestFit="1" customWidth="1"/>
    <col min="5639" max="5639" width="17.46484375" customWidth="1"/>
    <col min="5640" max="5640" width="15.1328125" customWidth="1"/>
    <col min="5641" max="5641" width="13.86328125" customWidth="1"/>
    <col min="5644" max="5644" width="16" customWidth="1"/>
    <col min="5645" max="5645" width="13.796875" customWidth="1"/>
    <col min="5892" max="5892" width="30.46484375" customWidth="1"/>
    <col min="5893" max="5893" width="20.19921875" customWidth="1"/>
    <col min="5894" max="5894" width="10.46484375" bestFit="1" customWidth="1"/>
    <col min="5895" max="5895" width="17.46484375" customWidth="1"/>
    <col min="5896" max="5896" width="15.1328125" customWidth="1"/>
    <col min="5897" max="5897" width="13.86328125" customWidth="1"/>
    <col min="5900" max="5900" width="16" customWidth="1"/>
    <col min="5901" max="5901" width="13.796875" customWidth="1"/>
    <col min="6148" max="6148" width="30.46484375" customWidth="1"/>
    <col min="6149" max="6149" width="20.19921875" customWidth="1"/>
    <col min="6150" max="6150" width="10.46484375" bestFit="1" customWidth="1"/>
    <col min="6151" max="6151" width="17.46484375" customWidth="1"/>
    <col min="6152" max="6152" width="15.1328125" customWidth="1"/>
    <col min="6153" max="6153" width="13.86328125" customWidth="1"/>
    <col min="6156" max="6156" width="16" customWidth="1"/>
    <col min="6157" max="6157" width="13.796875" customWidth="1"/>
    <col min="6404" max="6404" width="30.46484375" customWidth="1"/>
    <col min="6405" max="6405" width="20.19921875" customWidth="1"/>
    <col min="6406" max="6406" width="10.46484375" bestFit="1" customWidth="1"/>
    <col min="6407" max="6407" width="17.46484375" customWidth="1"/>
    <col min="6408" max="6408" width="15.1328125" customWidth="1"/>
    <col min="6409" max="6409" width="13.86328125" customWidth="1"/>
    <col min="6412" max="6412" width="16" customWidth="1"/>
    <col min="6413" max="6413" width="13.796875" customWidth="1"/>
    <col min="6660" max="6660" width="30.46484375" customWidth="1"/>
    <col min="6661" max="6661" width="20.19921875" customWidth="1"/>
    <col min="6662" max="6662" width="10.46484375" bestFit="1" customWidth="1"/>
    <col min="6663" max="6663" width="17.46484375" customWidth="1"/>
    <col min="6664" max="6664" width="15.1328125" customWidth="1"/>
    <col min="6665" max="6665" width="13.86328125" customWidth="1"/>
    <col min="6668" max="6668" width="16" customWidth="1"/>
    <col min="6669" max="6669" width="13.796875" customWidth="1"/>
    <col min="6916" max="6916" width="30.46484375" customWidth="1"/>
    <col min="6917" max="6917" width="20.19921875" customWidth="1"/>
    <col min="6918" max="6918" width="10.46484375" bestFit="1" customWidth="1"/>
    <col min="6919" max="6919" width="17.46484375" customWidth="1"/>
    <col min="6920" max="6920" width="15.1328125" customWidth="1"/>
    <col min="6921" max="6921" width="13.86328125" customWidth="1"/>
    <col min="6924" max="6924" width="16" customWidth="1"/>
    <col min="6925" max="6925" width="13.796875" customWidth="1"/>
    <col min="7172" max="7172" width="30.46484375" customWidth="1"/>
    <col min="7173" max="7173" width="20.19921875" customWidth="1"/>
    <col min="7174" max="7174" width="10.46484375" bestFit="1" customWidth="1"/>
    <col min="7175" max="7175" width="17.46484375" customWidth="1"/>
    <col min="7176" max="7176" width="15.1328125" customWidth="1"/>
    <col min="7177" max="7177" width="13.86328125" customWidth="1"/>
    <col min="7180" max="7180" width="16" customWidth="1"/>
    <col min="7181" max="7181" width="13.796875" customWidth="1"/>
    <col min="7428" max="7428" width="30.46484375" customWidth="1"/>
    <col min="7429" max="7429" width="20.19921875" customWidth="1"/>
    <col min="7430" max="7430" width="10.46484375" bestFit="1" customWidth="1"/>
    <col min="7431" max="7431" width="17.46484375" customWidth="1"/>
    <col min="7432" max="7432" width="15.1328125" customWidth="1"/>
    <col min="7433" max="7433" width="13.86328125" customWidth="1"/>
    <col min="7436" max="7436" width="16" customWidth="1"/>
    <col min="7437" max="7437" width="13.796875" customWidth="1"/>
    <col min="7684" max="7684" width="30.46484375" customWidth="1"/>
    <col min="7685" max="7685" width="20.19921875" customWidth="1"/>
    <col min="7686" max="7686" width="10.46484375" bestFit="1" customWidth="1"/>
    <col min="7687" max="7687" width="17.46484375" customWidth="1"/>
    <col min="7688" max="7688" width="15.1328125" customWidth="1"/>
    <col min="7689" max="7689" width="13.86328125" customWidth="1"/>
    <col min="7692" max="7692" width="16" customWidth="1"/>
    <col min="7693" max="7693" width="13.796875" customWidth="1"/>
    <col min="7940" max="7940" width="30.46484375" customWidth="1"/>
    <col min="7941" max="7941" width="20.19921875" customWidth="1"/>
    <col min="7942" max="7942" width="10.46484375" bestFit="1" customWidth="1"/>
    <col min="7943" max="7943" width="17.46484375" customWidth="1"/>
    <col min="7944" max="7944" width="15.1328125" customWidth="1"/>
    <col min="7945" max="7945" width="13.86328125" customWidth="1"/>
    <col min="7948" max="7948" width="16" customWidth="1"/>
    <col min="7949" max="7949" width="13.796875" customWidth="1"/>
    <col min="8196" max="8196" width="30.46484375" customWidth="1"/>
    <col min="8197" max="8197" width="20.19921875" customWidth="1"/>
    <col min="8198" max="8198" width="10.46484375" bestFit="1" customWidth="1"/>
    <col min="8199" max="8199" width="17.46484375" customWidth="1"/>
    <col min="8200" max="8200" width="15.1328125" customWidth="1"/>
    <col min="8201" max="8201" width="13.86328125" customWidth="1"/>
    <col min="8204" max="8204" width="16" customWidth="1"/>
    <col min="8205" max="8205" width="13.796875" customWidth="1"/>
    <col min="8452" max="8452" width="30.46484375" customWidth="1"/>
    <col min="8453" max="8453" width="20.19921875" customWidth="1"/>
    <col min="8454" max="8454" width="10.46484375" bestFit="1" customWidth="1"/>
    <col min="8455" max="8455" width="17.46484375" customWidth="1"/>
    <col min="8456" max="8456" width="15.1328125" customWidth="1"/>
    <col min="8457" max="8457" width="13.86328125" customWidth="1"/>
    <col min="8460" max="8460" width="16" customWidth="1"/>
    <col min="8461" max="8461" width="13.796875" customWidth="1"/>
    <col min="8708" max="8708" width="30.46484375" customWidth="1"/>
    <col min="8709" max="8709" width="20.19921875" customWidth="1"/>
    <col min="8710" max="8710" width="10.46484375" bestFit="1" customWidth="1"/>
    <col min="8711" max="8711" width="17.46484375" customWidth="1"/>
    <col min="8712" max="8712" width="15.1328125" customWidth="1"/>
    <col min="8713" max="8713" width="13.86328125" customWidth="1"/>
    <col min="8716" max="8716" width="16" customWidth="1"/>
    <col min="8717" max="8717" width="13.796875" customWidth="1"/>
    <col min="8964" max="8964" width="30.46484375" customWidth="1"/>
    <col min="8965" max="8965" width="20.19921875" customWidth="1"/>
    <col min="8966" max="8966" width="10.46484375" bestFit="1" customWidth="1"/>
    <col min="8967" max="8967" width="17.46484375" customWidth="1"/>
    <col min="8968" max="8968" width="15.1328125" customWidth="1"/>
    <col min="8969" max="8969" width="13.86328125" customWidth="1"/>
    <col min="8972" max="8972" width="16" customWidth="1"/>
    <col min="8973" max="8973" width="13.796875" customWidth="1"/>
    <col min="9220" max="9220" width="30.46484375" customWidth="1"/>
    <col min="9221" max="9221" width="20.19921875" customWidth="1"/>
    <col min="9222" max="9222" width="10.46484375" bestFit="1" customWidth="1"/>
    <col min="9223" max="9223" width="17.46484375" customWidth="1"/>
    <col min="9224" max="9224" width="15.1328125" customWidth="1"/>
    <col min="9225" max="9225" width="13.86328125" customWidth="1"/>
    <col min="9228" max="9228" width="16" customWidth="1"/>
    <col min="9229" max="9229" width="13.796875" customWidth="1"/>
    <col min="9476" max="9476" width="30.46484375" customWidth="1"/>
    <col min="9477" max="9477" width="20.19921875" customWidth="1"/>
    <col min="9478" max="9478" width="10.46484375" bestFit="1" customWidth="1"/>
    <col min="9479" max="9479" width="17.46484375" customWidth="1"/>
    <col min="9480" max="9480" width="15.1328125" customWidth="1"/>
    <col min="9481" max="9481" width="13.86328125" customWidth="1"/>
    <col min="9484" max="9484" width="16" customWidth="1"/>
    <col min="9485" max="9485" width="13.796875" customWidth="1"/>
    <col min="9732" max="9732" width="30.46484375" customWidth="1"/>
    <col min="9733" max="9733" width="20.19921875" customWidth="1"/>
    <col min="9734" max="9734" width="10.46484375" bestFit="1" customWidth="1"/>
    <col min="9735" max="9735" width="17.46484375" customWidth="1"/>
    <col min="9736" max="9736" width="15.1328125" customWidth="1"/>
    <col min="9737" max="9737" width="13.86328125" customWidth="1"/>
    <col min="9740" max="9740" width="16" customWidth="1"/>
    <col min="9741" max="9741" width="13.796875" customWidth="1"/>
    <col min="9988" max="9988" width="30.46484375" customWidth="1"/>
    <col min="9989" max="9989" width="20.19921875" customWidth="1"/>
    <col min="9990" max="9990" width="10.46484375" bestFit="1" customWidth="1"/>
    <col min="9991" max="9991" width="17.46484375" customWidth="1"/>
    <col min="9992" max="9992" width="15.1328125" customWidth="1"/>
    <col min="9993" max="9993" width="13.86328125" customWidth="1"/>
    <col min="9996" max="9996" width="16" customWidth="1"/>
    <col min="9997" max="9997" width="13.796875" customWidth="1"/>
    <col min="10244" max="10244" width="30.46484375" customWidth="1"/>
    <col min="10245" max="10245" width="20.19921875" customWidth="1"/>
    <col min="10246" max="10246" width="10.46484375" bestFit="1" customWidth="1"/>
    <col min="10247" max="10247" width="17.46484375" customWidth="1"/>
    <col min="10248" max="10248" width="15.1328125" customWidth="1"/>
    <col min="10249" max="10249" width="13.86328125" customWidth="1"/>
    <col min="10252" max="10252" width="16" customWidth="1"/>
    <col min="10253" max="10253" width="13.796875" customWidth="1"/>
    <col min="10500" max="10500" width="30.46484375" customWidth="1"/>
    <col min="10501" max="10501" width="20.19921875" customWidth="1"/>
    <col min="10502" max="10502" width="10.46484375" bestFit="1" customWidth="1"/>
    <col min="10503" max="10503" width="17.46484375" customWidth="1"/>
    <col min="10504" max="10504" width="15.1328125" customWidth="1"/>
    <col min="10505" max="10505" width="13.86328125" customWidth="1"/>
    <col min="10508" max="10508" width="16" customWidth="1"/>
    <col min="10509" max="10509" width="13.796875" customWidth="1"/>
    <col min="10756" max="10756" width="30.46484375" customWidth="1"/>
    <col min="10757" max="10757" width="20.19921875" customWidth="1"/>
    <col min="10758" max="10758" width="10.46484375" bestFit="1" customWidth="1"/>
    <col min="10759" max="10759" width="17.46484375" customWidth="1"/>
    <col min="10760" max="10760" width="15.1328125" customWidth="1"/>
    <col min="10761" max="10761" width="13.86328125" customWidth="1"/>
    <col min="10764" max="10764" width="16" customWidth="1"/>
    <col min="10765" max="10765" width="13.796875" customWidth="1"/>
    <col min="11012" max="11012" width="30.46484375" customWidth="1"/>
    <col min="11013" max="11013" width="20.19921875" customWidth="1"/>
    <col min="11014" max="11014" width="10.46484375" bestFit="1" customWidth="1"/>
    <col min="11015" max="11015" width="17.46484375" customWidth="1"/>
    <col min="11016" max="11016" width="15.1328125" customWidth="1"/>
    <col min="11017" max="11017" width="13.86328125" customWidth="1"/>
    <col min="11020" max="11020" width="16" customWidth="1"/>
    <col min="11021" max="11021" width="13.796875" customWidth="1"/>
    <col min="11268" max="11268" width="30.46484375" customWidth="1"/>
    <col min="11269" max="11269" width="20.19921875" customWidth="1"/>
    <col min="11270" max="11270" width="10.46484375" bestFit="1" customWidth="1"/>
    <col min="11271" max="11271" width="17.46484375" customWidth="1"/>
    <col min="11272" max="11272" width="15.1328125" customWidth="1"/>
    <col min="11273" max="11273" width="13.86328125" customWidth="1"/>
    <col min="11276" max="11276" width="16" customWidth="1"/>
    <col min="11277" max="11277" width="13.796875" customWidth="1"/>
    <col min="11524" max="11524" width="30.46484375" customWidth="1"/>
    <col min="11525" max="11525" width="20.19921875" customWidth="1"/>
    <col min="11526" max="11526" width="10.46484375" bestFit="1" customWidth="1"/>
    <col min="11527" max="11527" width="17.46484375" customWidth="1"/>
    <col min="11528" max="11528" width="15.1328125" customWidth="1"/>
    <col min="11529" max="11529" width="13.86328125" customWidth="1"/>
    <col min="11532" max="11532" width="16" customWidth="1"/>
    <col min="11533" max="11533" width="13.796875" customWidth="1"/>
    <col min="11780" max="11780" width="30.46484375" customWidth="1"/>
    <col min="11781" max="11781" width="20.19921875" customWidth="1"/>
    <col min="11782" max="11782" width="10.46484375" bestFit="1" customWidth="1"/>
    <col min="11783" max="11783" width="17.46484375" customWidth="1"/>
    <col min="11784" max="11784" width="15.1328125" customWidth="1"/>
    <col min="11785" max="11785" width="13.86328125" customWidth="1"/>
    <col min="11788" max="11788" width="16" customWidth="1"/>
    <col min="11789" max="11789" width="13.796875" customWidth="1"/>
    <col min="12036" max="12036" width="30.46484375" customWidth="1"/>
    <col min="12037" max="12037" width="20.19921875" customWidth="1"/>
    <col min="12038" max="12038" width="10.46484375" bestFit="1" customWidth="1"/>
    <col min="12039" max="12039" width="17.46484375" customWidth="1"/>
    <col min="12040" max="12040" width="15.1328125" customWidth="1"/>
    <col min="12041" max="12041" width="13.86328125" customWidth="1"/>
    <col min="12044" max="12044" width="16" customWidth="1"/>
    <col min="12045" max="12045" width="13.796875" customWidth="1"/>
    <col min="12292" max="12292" width="30.46484375" customWidth="1"/>
    <col min="12293" max="12293" width="20.19921875" customWidth="1"/>
    <col min="12294" max="12294" width="10.46484375" bestFit="1" customWidth="1"/>
    <col min="12295" max="12295" width="17.46484375" customWidth="1"/>
    <col min="12296" max="12296" width="15.1328125" customWidth="1"/>
    <col min="12297" max="12297" width="13.86328125" customWidth="1"/>
    <col min="12300" max="12300" width="16" customWidth="1"/>
    <col min="12301" max="12301" width="13.796875" customWidth="1"/>
    <col min="12548" max="12548" width="30.46484375" customWidth="1"/>
    <col min="12549" max="12549" width="20.19921875" customWidth="1"/>
    <col min="12550" max="12550" width="10.46484375" bestFit="1" customWidth="1"/>
    <col min="12551" max="12551" width="17.46484375" customWidth="1"/>
    <col min="12552" max="12552" width="15.1328125" customWidth="1"/>
    <col min="12553" max="12553" width="13.86328125" customWidth="1"/>
    <col min="12556" max="12556" width="16" customWidth="1"/>
    <col min="12557" max="12557" width="13.796875" customWidth="1"/>
    <col min="12804" max="12804" width="30.46484375" customWidth="1"/>
    <col min="12805" max="12805" width="20.19921875" customWidth="1"/>
    <col min="12806" max="12806" width="10.46484375" bestFit="1" customWidth="1"/>
    <col min="12807" max="12807" width="17.46484375" customWidth="1"/>
    <col min="12808" max="12808" width="15.1328125" customWidth="1"/>
    <col min="12809" max="12809" width="13.86328125" customWidth="1"/>
    <col min="12812" max="12812" width="16" customWidth="1"/>
    <col min="12813" max="12813" width="13.796875" customWidth="1"/>
    <col min="13060" max="13060" width="30.46484375" customWidth="1"/>
    <col min="13061" max="13061" width="20.19921875" customWidth="1"/>
    <col min="13062" max="13062" width="10.46484375" bestFit="1" customWidth="1"/>
    <col min="13063" max="13063" width="17.46484375" customWidth="1"/>
    <col min="13064" max="13064" width="15.1328125" customWidth="1"/>
    <col min="13065" max="13065" width="13.86328125" customWidth="1"/>
    <col min="13068" max="13068" width="16" customWidth="1"/>
    <col min="13069" max="13069" width="13.796875" customWidth="1"/>
    <col min="13316" max="13316" width="30.46484375" customWidth="1"/>
    <col min="13317" max="13317" width="20.19921875" customWidth="1"/>
    <col min="13318" max="13318" width="10.46484375" bestFit="1" customWidth="1"/>
    <col min="13319" max="13319" width="17.46484375" customWidth="1"/>
    <col min="13320" max="13320" width="15.1328125" customWidth="1"/>
    <col min="13321" max="13321" width="13.86328125" customWidth="1"/>
    <col min="13324" max="13324" width="16" customWidth="1"/>
    <col min="13325" max="13325" width="13.796875" customWidth="1"/>
    <col min="13572" max="13572" width="30.46484375" customWidth="1"/>
    <col min="13573" max="13573" width="20.19921875" customWidth="1"/>
    <col min="13574" max="13574" width="10.46484375" bestFit="1" customWidth="1"/>
    <col min="13575" max="13575" width="17.46484375" customWidth="1"/>
    <col min="13576" max="13576" width="15.1328125" customWidth="1"/>
    <col min="13577" max="13577" width="13.86328125" customWidth="1"/>
    <col min="13580" max="13580" width="16" customWidth="1"/>
    <col min="13581" max="13581" width="13.796875" customWidth="1"/>
    <col min="13828" max="13828" width="30.46484375" customWidth="1"/>
    <col min="13829" max="13829" width="20.19921875" customWidth="1"/>
    <col min="13830" max="13830" width="10.46484375" bestFit="1" customWidth="1"/>
    <col min="13831" max="13831" width="17.46484375" customWidth="1"/>
    <col min="13832" max="13832" width="15.1328125" customWidth="1"/>
    <col min="13833" max="13833" width="13.86328125" customWidth="1"/>
    <col min="13836" max="13836" width="16" customWidth="1"/>
    <col min="13837" max="13837" width="13.796875" customWidth="1"/>
    <col min="14084" max="14084" width="30.46484375" customWidth="1"/>
    <col min="14085" max="14085" width="20.19921875" customWidth="1"/>
    <col min="14086" max="14086" width="10.46484375" bestFit="1" customWidth="1"/>
    <col min="14087" max="14087" width="17.46484375" customWidth="1"/>
    <col min="14088" max="14088" width="15.1328125" customWidth="1"/>
    <col min="14089" max="14089" width="13.86328125" customWidth="1"/>
    <col min="14092" max="14092" width="16" customWidth="1"/>
    <col min="14093" max="14093" width="13.796875" customWidth="1"/>
    <col min="14340" max="14340" width="30.46484375" customWidth="1"/>
    <col min="14341" max="14341" width="20.19921875" customWidth="1"/>
    <col min="14342" max="14342" width="10.46484375" bestFit="1" customWidth="1"/>
    <col min="14343" max="14343" width="17.46484375" customWidth="1"/>
    <col min="14344" max="14344" width="15.1328125" customWidth="1"/>
    <col min="14345" max="14345" width="13.86328125" customWidth="1"/>
    <col min="14348" max="14348" width="16" customWidth="1"/>
    <col min="14349" max="14349" width="13.796875" customWidth="1"/>
    <col min="14596" max="14596" width="30.46484375" customWidth="1"/>
    <col min="14597" max="14597" width="20.19921875" customWidth="1"/>
    <col min="14598" max="14598" width="10.46484375" bestFit="1" customWidth="1"/>
    <col min="14599" max="14599" width="17.46484375" customWidth="1"/>
    <col min="14600" max="14600" width="15.1328125" customWidth="1"/>
    <col min="14601" max="14601" width="13.86328125" customWidth="1"/>
    <col min="14604" max="14604" width="16" customWidth="1"/>
    <col min="14605" max="14605" width="13.796875" customWidth="1"/>
    <col min="14852" max="14852" width="30.46484375" customWidth="1"/>
    <col min="14853" max="14853" width="20.19921875" customWidth="1"/>
    <col min="14854" max="14854" width="10.46484375" bestFit="1" customWidth="1"/>
    <col min="14855" max="14855" width="17.46484375" customWidth="1"/>
    <col min="14856" max="14856" width="15.1328125" customWidth="1"/>
    <col min="14857" max="14857" width="13.86328125" customWidth="1"/>
    <col min="14860" max="14860" width="16" customWidth="1"/>
    <col min="14861" max="14861" width="13.796875" customWidth="1"/>
    <col min="15108" max="15108" width="30.46484375" customWidth="1"/>
    <col min="15109" max="15109" width="20.19921875" customWidth="1"/>
    <col min="15110" max="15110" width="10.46484375" bestFit="1" customWidth="1"/>
    <col min="15111" max="15111" width="17.46484375" customWidth="1"/>
    <col min="15112" max="15112" width="15.1328125" customWidth="1"/>
    <col min="15113" max="15113" width="13.86328125" customWidth="1"/>
    <col min="15116" max="15116" width="16" customWidth="1"/>
    <col min="15117" max="15117" width="13.796875" customWidth="1"/>
    <col min="15364" max="15364" width="30.46484375" customWidth="1"/>
    <col min="15365" max="15365" width="20.19921875" customWidth="1"/>
    <col min="15366" max="15366" width="10.46484375" bestFit="1" customWidth="1"/>
    <col min="15367" max="15367" width="17.46484375" customWidth="1"/>
    <col min="15368" max="15368" width="15.1328125" customWidth="1"/>
    <col min="15369" max="15369" width="13.86328125" customWidth="1"/>
    <col min="15372" max="15372" width="16" customWidth="1"/>
    <col min="15373" max="15373" width="13.796875" customWidth="1"/>
    <col min="15620" max="15620" width="30.46484375" customWidth="1"/>
    <col min="15621" max="15621" width="20.19921875" customWidth="1"/>
    <col min="15622" max="15622" width="10.46484375" bestFit="1" customWidth="1"/>
    <col min="15623" max="15623" width="17.46484375" customWidth="1"/>
    <col min="15624" max="15624" width="15.1328125" customWidth="1"/>
    <col min="15625" max="15625" width="13.86328125" customWidth="1"/>
    <col min="15628" max="15628" width="16" customWidth="1"/>
    <col min="15629" max="15629" width="13.796875" customWidth="1"/>
    <col min="15876" max="15876" width="30.46484375" customWidth="1"/>
    <col min="15877" max="15877" width="20.19921875" customWidth="1"/>
    <col min="15878" max="15878" width="10.46484375" bestFit="1" customWidth="1"/>
    <col min="15879" max="15879" width="17.46484375" customWidth="1"/>
    <col min="15880" max="15880" width="15.1328125" customWidth="1"/>
    <col min="15881" max="15881" width="13.86328125" customWidth="1"/>
    <col min="15884" max="15884" width="16" customWidth="1"/>
    <col min="15885" max="15885" width="13.796875" customWidth="1"/>
    <col min="16132" max="16132" width="30.46484375" customWidth="1"/>
    <col min="16133" max="16133" width="20.19921875" customWidth="1"/>
    <col min="16134" max="16134" width="10.46484375" bestFit="1" customWidth="1"/>
    <col min="16135" max="16135" width="17.46484375" customWidth="1"/>
    <col min="16136" max="16136" width="15.1328125" customWidth="1"/>
    <col min="16137" max="16137" width="13.86328125" customWidth="1"/>
    <col min="16140" max="16140" width="16" customWidth="1"/>
    <col min="16141" max="16141" width="13.796875" customWidth="1"/>
  </cols>
  <sheetData>
    <row r="1" spans="1:9" ht="13.15" x14ac:dyDescent="0.4">
      <c r="E1" s="47" t="s">
        <v>0</v>
      </c>
      <c r="F1" s="2"/>
    </row>
    <row r="2" spans="1:9" ht="13.15" x14ac:dyDescent="0.4">
      <c r="E2" s="47" t="s">
        <v>1</v>
      </c>
      <c r="F2" s="2"/>
    </row>
    <row r="3" spans="1:9" ht="13.15" x14ac:dyDescent="0.4">
      <c r="E3" s="47" t="s">
        <v>2</v>
      </c>
      <c r="F3" s="2"/>
    </row>
    <row r="4" spans="1:9" ht="13.5" thickBot="1" x14ac:dyDescent="0.45">
      <c r="E4" s="79"/>
      <c r="F4" s="2" t="s">
        <v>3</v>
      </c>
    </row>
    <row r="5" spans="1:9" ht="13.5" thickBot="1" x14ac:dyDescent="0.45">
      <c r="A5" s="81"/>
      <c r="B5" s="82" t="s">
        <v>67</v>
      </c>
      <c r="C5" s="83"/>
      <c r="D5" s="83"/>
      <c r="E5" s="84"/>
      <c r="F5" s="3">
        <v>10187</v>
      </c>
      <c r="G5" s="3" t="s">
        <v>66</v>
      </c>
      <c r="H5" s="4"/>
    </row>
    <row r="6" spans="1:9" ht="13.15" x14ac:dyDescent="0.4">
      <c r="A6" s="76">
        <v>1</v>
      </c>
      <c r="B6" s="77" t="s">
        <v>4</v>
      </c>
      <c r="C6" s="77"/>
      <c r="D6" s="77"/>
      <c r="E6" s="80"/>
    </row>
    <row r="7" spans="1:9" ht="13.15" x14ac:dyDescent="0.4">
      <c r="A7" s="76"/>
      <c r="B7" s="64" t="s">
        <v>5</v>
      </c>
      <c r="C7" s="64"/>
      <c r="D7" s="64"/>
      <c r="E7" s="40">
        <f>+E49</f>
        <v>2261810</v>
      </c>
    </row>
    <row r="8" spans="1:9" ht="13.15" x14ac:dyDescent="0.4">
      <c r="A8" s="76"/>
      <c r="B8" s="64" t="s">
        <v>6</v>
      </c>
      <c r="C8" s="64"/>
      <c r="D8" s="64"/>
      <c r="E8" s="40">
        <v>70000</v>
      </c>
    </row>
    <row r="9" spans="1:9" ht="13.15" x14ac:dyDescent="0.4">
      <c r="A9" s="77"/>
      <c r="B9" s="78" t="s">
        <v>7</v>
      </c>
      <c r="C9" s="78"/>
      <c r="D9" s="78"/>
      <c r="E9" s="40">
        <f>+E7+E8</f>
        <v>2331810</v>
      </c>
    </row>
    <row r="10" spans="1:9" ht="13.15" x14ac:dyDescent="0.4">
      <c r="A10" s="5"/>
      <c r="B10" s="64" t="s">
        <v>8</v>
      </c>
      <c r="C10" s="64"/>
      <c r="D10" s="64"/>
      <c r="E10" s="40">
        <f>+E9-E49</f>
        <v>70000</v>
      </c>
      <c r="G10" s="6"/>
    </row>
    <row r="11" spans="1:9" ht="13.15" x14ac:dyDescent="0.4">
      <c r="A11" s="5"/>
      <c r="B11" s="64"/>
      <c r="C11" s="64"/>
      <c r="D11" s="64"/>
      <c r="E11" s="7"/>
    </row>
    <row r="12" spans="1:9" ht="17.75" customHeight="1" thickBot="1" x14ac:dyDescent="0.45">
      <c r="A12" s="8">
        <v>2</v>
      </c>
      <c r="B12" s="75" t="s">
        <v>9</v>
      </c>
      <c r="C12" s="75"/>
      <c r="D12" s="75"/>
      <c r="E12" s="9"/>
    </row>
    <row r="13" spans="1:9" ht="31.5" customHeight="1" thickBot="1" x14ac:dyDescent="0.45">
      <c r="A13" s="10" t="s">
        <v>10</v>
      </c>
      <c r="B13" s="11" t="s">
        <v>11</v>
      </c>
      <c r="C13" s="3"/>
      <c r="D13" s="3"/>
      <c r="E13" s="12"/>
      <c r="F13" s="13"/>
      <c r="G13" s="39" t="s">
        <v>64</v>
      </c>
      <c r="H13" s="67" t="s">
        <v>12</v>
      </c>
      <c r="I13" s="68"/>
    </row>
    <row r="14" spans="1:9" ht="23.65" x14ac:dyDescent="0.4">
      <c r="A14" s="85" t="s">
        <v>13</v>
      </c>
      <c r="B14" s="86" t="s">
        <v>14</v>
      </c>
      <c r="C14" s="87"/>
      <c r="D14" s="88"/>
      <c r="E14" s="85" t="s">
        <v>15</v>
      </c>
      <c r="F14" s="85" t="s">
        <v>63</v>
      </c>
      <c r="G14" s="38" t="s">
        <v>16</v>
      </c>
      <c r="H14" s="85" t="s">
        <v>17</v>
      </c>
      <c r="I14" s="85" t="s">
        <v>65</v>
      </c>
    </row>
    <row r="15" spans="1:9" x14ac:dyDescent="0.35">
      <c r="A15" s="14"/>
      <c r="B15" s="60" t="s">
        <v>18</v>
      </c>
      <c r="C15" s="60"/>
      <c r="D15" s="60"/>
      <c r="E15" s="41">
        <f t="shared" ref="E15:E20" si="0">+G15*12</f>
        <v>180000</v>
      </c>
      <c r="F15" s="15">
        <f t="shared" ref="F15:F23" si="1">+E15/$F$5/12</f>
        <v>1.4724649062530677</v>
      </c>
      <c r="G15" s="48">
        <v>15000</v>
      </c>
      <c r="H15" s="48">
        <f t="shared" ref="H15:H22" si="2">+G15*0.13</f>
        <v>1950</v>
      </c>
      <c r="I15" s="48">
        <f t="shared" ref="I15:I22" si="3">+G15-H15</f>
        <v>13050</v>
      </c>
    </row>
    <row r="16" spans="1:9" x14ac:dyDescent="0.35">
      <c r="A16" s="14"/>
      <c r="B16" s="60" t="s">
        <v>19</v>
      </c>
      <c r="C16" s="60"/>
      <c r="D16" s="60"/>
      <c r="E16" s="41">
        <f t="shared" si="0"/>
        <v>240000</v>
      </c>
      <c r="F16" s="15">
        <f t="shared" si="1"/>
        <v>1.963286541670757</v>
      </c>
      <c r="G16" s="48">
        <v>20000</v>
      </c>
      <c r="H16" s="48">
        <f t="shared" si="2"/>
        <v>2600</v>
      </c>
      <c r="I16" s="48">
        <f t="shared" si="3"/>
        <v>17400</v>
      </c>
    </row>
    <row r="17" spans="1:11" x14ac:dyDescent="0.35">
      <c r="A17" s="14"/>
      <c r="B17" s="60" t="s">
        <v>20</v>
      </c>
      <c r="C17" s="60"/>
      <c r="D17" s="60"/>
      <c r="E17" s="41">
        <f t="shared" si="0"/>
        <v>184800.00000000003</v>
      </c>
      <c r="F17" s="15">
        <f t="shared" si="1"/>
        <v>1.5117306370864831</v>
      </c>
      <c r="G17" s="48">
        <f>14000*1.1</f>
        <v>15400.000000000002</v>
      </c>
      <c r="H17" s="48">
        <f t="shared" si="2"/>
        <v>2002.0000000000002</v>
      </c>
      <c r="I17" s="48">
        <f t="shared" si="3"/>
        <v>13398.000000000002</v>
      </c>
    </row>
    <row r="18" spans="1:11" x14ac:dyDescent="0.35">
      <c r="A18" s="14"/>
      <c r="B18" s="60" t="s">
        <v>21</v>
      </c>
      <c r="C18" s="60"/>
      <c r="D18" s="60"/>
      <c r="E18" s="41">
        <f t="shared" si="0"/>
        <v>36000</v>
      </c>
      <c r="F18" s="15">
        <f t="shared" si="1"/>
        <v>0.29449298125061352</v>
      </c>
      <c r="G18" s="48">
        <v>3000</v>
      </c>
      <c r="H18" s="48">
        <f t="shared" si="2"/>
        <v>390</v>
      </c>
      <c r="I18" s="48">
        <f t="shared" si="3"/>
        <v>2610</v>
      </c>
    </row>
    <row r="19" spans="1:11" x14ac:dyDescent="0.35">
      <c r="A19" s="14"/>
      <c r="B19" s="60" t="s">
        <v>22</v>
      </c>
      <c r="C19" s="60"/>
      <c r="D19" s="60"/>
      <c r="E19" s="41">
        <f t="shared" si="0"/>
        <v>96000</v>
      </c>
      <c r="F19" s="15">
        <f t="shared" si="1"/>
        <v>0.78531461666830271</v>
      </c>
      <c r="G19" s="48">
        <v>8000</v>
      </c>
      <c r="H19" s="48">
        <f t="shared" si="2"/>
        <v>1040</v>
      </c>
      <c r="I19" s="48">
        <f t="shared" si="3"/>
        <v>6960</v>
      </c>
    </row>
    <row r="20" spans="1:11" x14ac:dyDescent="0.35">
      <c r="A20" s="14"/>
      <c r="B20" s="60" t="s">
        <v>23</v>
      </c>
      <c r="C20" s="60"/>
      <c r="D20" s="60"/>
      <c r="E20" s="41">
        <f t="shared" si="0"/>
        <v>180000</v>
      </c>
      <c r="F20" s="15">
        <f t="shared" si="1"/>
        <v>1.4724649062530677</v>
      </c>
      <c r="G20" s="48">
        <v>15000</v>
      </c>
      <c r="H20" s="48">
        <f t="shared" si="2"/>
        <v>1950</v>
      </c>
      <c r="I20" s="48">
        <f t="shared" si="3"/>
        <v>13050</v>
      </c>
    </row>
    <row r="21" spans="1:11" x14ac:dyDescent="0.35">
      <c r="A21" s="14"/>
      <c r="B21" s="60" t="s">
        <v>68</v>
      </c>
      <c r="C21" s="60"/>
      <c r="D21" s="60"/>
      <c r="E21" s="41">
        <f>+G21*5</f>
        <v>62500</v>
      </c>
      <c r="F21" s="15">
        <f t="shared" si="1"/>
        <v>0.51127253689342622</v>
      </c>
      <c r="G21" s="48">
        <v>12500</v>
      </c>
      <c r="H21" s="48">
        <f t="shared" si="2"/>
        <v>1625</v>
      </c>
      <c r="I21" s="48">
        <f t="shared" si="3"/>
        <v>10875</v>
      </c>
    </row>
    <row r="22" spans="1:11" x14ac:dyDescent="0.35">
      <c r="A22" s="14"/>
      <c r="B22" s="60" t="s">
        <v>24</v>
      </c>
      <c r="C22" s="60"/>
      <c r="D22" s="60"/>
      <c r="E22" s="41">
        <f>+G22*12</f>
        <v>62400</v>
      </c>
      <c r="F22" s="15">
        <f t="shared" si="1"/>
        <v>0.51045450083439681</v>
      </c>
      <c r="G22" s="48">
        <v>5200</v>
      </c>
      <c r="H22" s="48">
        <f t="shared" si="2"/>
        <v>676</v>
      </c>
      <c r="I22" s="48">
        <f t="shared" si="3"/>
        <v>4524</v>
      </c>
    </row>
    <row r="23" spans="1:11" ht="15" x14ac:dyDescent="0.4">
      <c r="A23" s="14"/>
      <c r="B23" s="69" t="s">
        <v>25</v>
      </c>
      <c r="C23" s="70"/>
      <c r="D23" s="71"/>
      <c r="E23" s="42">
        <f>SUM(E15:E22)</f>
        <v>1041700</v>
      </c>
      <c r="F23" s="16">
        <f t="shared" si="1"/>
        <v>8.5214816269101146</v>
      </c>
      <c r="G23" s="42">
        <f>SUM(G15:G22)</f>
        <v>94100</v>
      </c>
      <c r="H23" s="42">
        <f>SUM(H15:H22)</f>
        <v>12233</v>
      </c>
      <c r="I23" s="49">
        <f>SUM(I15:I22)</f>
        <v>81867</v>
      </c>
      <c r="J23" s="17"/>
    </row>
    <row r="24" spans="1:11" ht="13.15" x14ac:dyDescent="0.4">
      <c r="A24" s="18" t="s">
        <v>26</v>
      </c>
      <c r="B24" s="72" t="s">
        <v>27</v>
      </c>
      <c r="C24" s="73"/>
      <c r="D24" s="74"/>
      <c r="E24" s="41"/>
      <c r="F24" s="15"/>
      <c r="G24" s="19"/>
      <c r="H24" s="19"/>
      <c r="I24" s="19"/>
      <c r="K24" s="2"/>
    </row>
    <row r="25" spans="1:11" ht="13.15" x14ac:dyDescent="0.4">
      <c r="A25" s="18"/>
      <c r="B25" s="51" t="s">
        <v>28</v>
      </c>
      <c r="C25" s="52"/>
      <c r="D25" s="61"/>
      <c r="E25" s="41">
        <f>+I27</f>
        <v>312510</v>
      </c>
      <c r="F25" s="15">
        <f>+E25/$F$5/12</f>
        <v>2.5564444880730344</v>
      </c>
      <c r="H25" t="s">
        <v>29</v>
      </c>
    </row>
    <row r="26" spans="1:11" ht="13.15" x14ac:dyDescent="0.4">
      <c r="A26" s="20"/>
      <c r="B26" s="51" t="s">
        <v>30</v>
      </c>
      <c r="C26" s="52"/>
      <c r="D26" s="61"/>
      <c r="E26" s="41">
        <v>4000</v>
      </c>
      <c r="F26" s="15">
        <f>+E26/$F$5/12</f>
        <v>3.2721442361179277E-2</v>
      </c>
      <c r="G26" s="21"/>
      <c r="H26" s="21" t="s">
        <v>31</v>
      </c>
      <c r="I26" s="21"/>
    </row>
    <row r="27" spans="1:11" ht="13.15" x14ac:dyDescent="0.4">
      <c r="A27" s="18"/>
      <c r="B27" s="22" t="s">
        <v>32</v>
      </c>
      <c r="C27" s="23"/>
      <c r="D27" s="24"/>
      <c r="E27" s="40">
        <f>SUM(E25:E26)</f>
        <v>316510</v>
      </c>
      <c r="F27" s="25">
        <f>+E27/$F$5/12</f>
        <v>2.5891659304342136</v>
      </c>
      <c r="G27" s="21" t="s">
        <v>33</v>
      </c>
      <c r="H27" s="50">
        <f>+E23</f>
        <v>1041700</v>
      </c>
      <c r="I27" s="50">
        <f>+H27*0.3</f>
        <v>312510</v>
      </c>
    </row>
    <row r="28" spans="1:11" ht="13.15" x14ac:dyDescent="0.4">
      <c r="A28" s="18" t="s">
        <v>34</v>
      </c>
      <c r="B28" s="22" t="s">
        <v>35</v>
      </c>
      <c r="C28" s="23"/>
      <c r="D28" s="24"/>
      <c r="E28" s="40"/>
      <c r="F28" s="27"/>
      <c r="G28" s="28" t="s">
        <v>36</v>
      </c>
      <c r="H28" s="26"/>
      <c r="I28" s="21"/>
    </row>
    <row r="29" spans="1:11" ht="18.600000000000001" customHeight="1" x14ac:dyDescent="0.4">
      <c r="A29" s="18"/>
      <c r="B29" s="51" t="s">
        <v>37</v>
      </c>
      <c r="C29" s="52"/>
      <c r="D29" s="61"/>
      <c r="E29" s="40">
        <v>7000</v>
      </c>
      <c r="F29" s="27">
        <f>+E29/$F$5/12</f>
        <v>5.7262524132063737E-2</v>
      </c>
      <c r="G29" s="60"/>
      <c r="H29" s="60"/>
      <c r="I29" s="60"/>
    </row>
    <row r="30" spans="1:11" ht="20.45" customHeight="1" x14ac:dyDescent="0.4">
      <c r="A30" s="18" t="s">
        <v>38</v>
      </c>
      <c r="B30" s="29" t="s">
        <v>39</v>
      </c>
      <c r="C30" s="23"/>
      <c r="D30" s="24"/>
      <c r="E30" s="40"/>
      <c r="F30" s="27"/>
      <c r="G30" s="60"/>
      <c r="H30" s="60"/>
      <c r="I30" s="60"/>
    </row>
    <row r="31" spans="1:11" ht="13.15" x14ac:dyDescent="0.4">
      <c r="A31" s="18"/>
      <c r="B31" s="51" t="s">
        <v>40</v>
      </c>
      <c r="C31" s="52"/>
      <c r="D31" s="61"/>
      <c r="E31" s="41">
        <f>17600*12*1.05</f>
        <v>221760</v>
      </c>
      <c r="F31" s="30">
        <f t="shared" ref="F31:F39" si="4">+E31/$F$5/12</f>
        <v>1.8140767645037794</v>
      </c>
      <c r="G31" s="60"/>
      <c r="H31" s="60"/>
      <c r="I31" s="60"/>
    </row>
    <row r="32" spans="1:11" ht="13.15" x14ac:dyDescent="0.4">
      <c r="A32" s="18"/>
      <c r="B32" s="62" t="s">
        <v>41</v>
      </c>
      <c r="C32" s="63"/>
      <c r="D32" s="63"/>
      <c r="E32" s="43">
        <v>15000</v>
      </c>
      <c r="F32" s="15">
        <f t="shared" si="4"/>
        <v>0.12270540885442231</v>
      </c>
    </row>
    <row r="33" spans="1:7" ht="13.15" x14ac:dyDescent="0.4">
      <c r="A33" s="8"/>
      <c r="B33" s="64" t="s">
        <v>42</v>
      </c>
      <c r="C33" s="64"/>
      <c r="D33" s="64"/>
      <c r="E33" s="41">
        <f>6000*12</f>
        <v>72000</v>
      </c>
      <c r="F33" s="15">
        <f t="shared" si="4"/>
        <v>0.58898596250122703</v>
      </c>
    </row>
    <row r="34" spans="1:7" ht="13.15" x14ac:dyDescent="0.4">
      <c r="A34" s="8"/>
      <c r="B34" s="64" t="s">
        <v>43</v>
      </c>
      <c r="C34" s="64"/>
      <c r="D34" s="64"/>
      <c r="E34" s="41">
        <f>15000*2+10000*2</f>
        <v>50000</v>
      </c>
      <c r="F34" s="15">
        <f t="shared" si="4"/>
        <v>0.40901802951474098</v>
      </c>
    </row>
    <row r="35" spans="1:7" ht="13.15" x14ac:dyDescent="0.4">
      <c r="A35" s="8"/>
      <c r="B35" s="64" t="s">
        <v>44</v>
      </c>
      <c r="C35" s="64"/>
      <c r="D35" s="64"/>
      <c r="E35" s="44">
        <f>10000*12</f>
        <v>120000</v>
      </c>
      <c r="F35" s="15">
        <f t="shared" si="4"/>
        <v>0.9816432708353785</v>
      </c>
    </row>
    <row r="36" spans="1:7" ht="13.15" x14ac:dyDescent="0.4">
      <c r="A36" s="8"/>
      <c r="B36" s="64" t="s">
        <v>45</v>
      </c>
      <c r="C36" s="64"/>
      <c r="D36" s="64"/>
      <c r="E36" s="44">
        <v>30000</v>
      </c>
      <c r="F36" s="15">
        <f t="shared" si="4"/>
        <v>0.24541081770884463</v>
      </c>
    </row>
    <row r="37" spans="1:7" ht="13.15" x14ac:dyDescent="0.4">
      <c r="A37" s="18"/>
      <c r="B37" s="65" t="s">
        <v>46</v>
      </c>
      <c r="C37" s="66"/>
      <c r="D37" s="66"/>
      <c r="E37" s="41">
        <f>15000*12</f>
        <v>180000</v>
      </c>
      <c r="F37" s="15">
        <f t="shared" si="4"/>
        <v>1.4724649062530677</v>
      </c>
    </row>
    <row r="38" spans="1:7" ht="13.15" x14ac:dyDescent="0.4">
      <c r="A38" s="18"/>
      <c r="B38" s="51" t="s">
        <v>47</v>
      </c>
      <c r="C38" s="52"/>
      <c r="D38" s="52"/>
      <c r="E38" s="41">
        <v>130000</v>
      </c>
      <c r="F38" s="15">
        <f t="shared" si="4"/>
        <v>1.0634468767383265</v>
      </c>
    </row>
    <row r="39" spans="1:7" ht="13.15" x14ac:dyDescent="0.4">
      <c r="A39" s="18"/>
      <c r="B39" s="23" t="s">
        <v>48</v>
      </c>
      <c r="C39" s="23"/>
      <c r="D39" s="23"/>
      <c r="E39" s="40">
        <f>SUM(E31:E38)</f>
        <v>818760</v>
      </c>
      <c r="F39" s="25">
        <f t="shared" si="4"/>
        <v>6.6977520369097867</v>
      </c>
    </row>
    <row r="40" spans="1:7" ht="13.9" x14ac:dyDescent="0.4">
      <c r="A40" s="31" t="s">
        <v>49</v>
      </c>
      <c r="B40" s="32" t="s">
        <v>50</v>
      </c>
      <c r="E40" s="45"/>
      <c r="F40" s="16"/>
    </row>
    <row r="41" spans="1:7" ht="13.15" x14ac:dyDescent="0.4">
      <c r="A41" s="18"/>
      <c r="B41" s="51" t="s">
        <v>51</v>
      </c>
      <c r="C41" s="52"/>
      <c r="D41" s="52"/>
      <c r="E41" s="41">
        <v>20000</v>
      </c>
      <c r="F41" s="15">
        <f t="shared" ref="F41:F46" si="5">+E41/$F$5/12</f>
        <v>0.16360721180589641</v>
      </c>
    </row>
    <row r="42" spans="1:7" ht="13.15" x14ac:dyDescent="0.4">
      <c r="A42" s="18"/>
      <c r="B42" s="51" t="s">
        <v>52</v>
      </c>
      <c r="C42" s="52"/>
      <c r="D42" s="52"/>
      <c r="E42" s="41">
        <v>3000</v>
      </c>
      <c r="F42" s="15">
        <f t="shared" si="5"/>
        <v>2.454108177088446E-2</v>
      </c>
    </row>
    <row r="43" spans="1:7" ht="13.15" x14ac:dyDescent="0.4">
      <c r="A43" s="18"/>
      <c r="B43" s="51" t="s">
        <v>53</v>
      </c>
      <c r="C43" s="52"/>
      <c r="D43" s="52"/>
      <c r="E43" s="41">
        <v>7350</v>
      </c>
      <c r="F43" s="15">
        <f t="shared" si="5"/>
        <v>6.0125650338666931E-2</v>
      </c>
    </row>
    <row r="44" spans="1:7" ht="13.15" x14ac:dyDescent="0.4">
      <c r="A44" s="18"/>
      <c r="B44" s="33" t="s">
        <v>54</v>
      </c>
      <c r="C44" s="34"/>
      <c r="D44" s="34"/>
      <c r="E44" s="41">
        <v>4600</v>
      </c>
      <c r="F44" s="15">
        <f t="shared" si="5"/>
        <v>3.7629658715356173E-2</v>
      </c>
    </row>
    <row r="45" spans="1:7" ht="13.15" x14ac:dyDescent="0.4">
      <c r="A45" s="18"/>
      <c r="B45" s="33" t="s">
        <v>55</v>
      </c>
      <c r="C45" s="34"/>
      <c r="D45" s="34"/>
      <c r="E45" s="41">
        <f>9900*1.1</f>
        <v>10890</v>
      </c>
      <c r="F45" s="15">
        <f t="shared" si="5"/>
        <v>8.9084126828310586E-2</v>
      </c>
      <c r="G45" s="53"/>
    </row>
    <row r="46" spans="1:7" ht="13.15" x14ac:dyDescent="0.4">
      <c r="A46" s="18"/>
      <c r="B46" s="22" t="s">
        <v>56</v>
      </c>
      <c r="C46" s="23"/>
      <c r="D46" s="23"/>
      <c r="E46" s="40">
        <f>SUM(E41:E45)</f>
        <v>45840</v>
      </c>
      <c r="F46" s="25">
        <f t="shared" si="5"/>
        <v>0.37498772945911457</v>
      </c>
      <c r="G46" s="53"/>
    </row>
    <row r="47" spans="1:7" ht="13.15" x14ac:dyDescent="0.4">
      <c r="A47" s="18"/>
      <c r="B47" s="22" t="s">
        <v>57</v>
      </c>
      <c r="C47" s="23"/>
      <c r="D47" s="23"/>
      <c r="E47" s="40">
        <f>+E23+E27+E29+E39+E46</f>
        <v>2229810</v>
      </c>
      <c r="F47" s="25">
        <f>+E47/F5/12</f>
        <v>18.240649847845294</v>
      </c>
      <c r="G47" s="53"/>
    </row>
    <row r="48" spans="1:7" ht="22.5" customHeight="1" x14ac:dyDescent="0.4">
      <c r="A48" s="18"/>
      <c r="B48" s="54" t="s">
        <v>58</v>
      </c>
      <c r="C48" s="55"/>
      <c r="D48" s="56"/>
      <c r="E48" s="40">
        <v>32000</v>
      </c>
      <c r="F48" s="25">
        <f>+E48/$F$5/12</f>
        <v>0.26177153888943422</v>
      </c>
      <c r="G48" s="35"/>
    </row>
    <row r="49" spans="1:6" ht="15.4" thickBot="1" x14ac:dyDescent="0.45">
      <c r="A49" s="36"/>
      <c r="B49" s="57" t="s">
        <v>59</v>
      </c>
      <c r="C49" s="58"/>
      <c r="D49" s="59"/>
      <c r="E49" s="46">
        <f>+E47+E48</f>
        <v>2261810</v>
      </c>
      <c r="F49" s="37">
        <f>+F47+F48</f>
        <v>18.502421386734728</v>
      </c>
    </row>
    <row r="50" spans="1:6" ht="13.25" customHeight="1" x14ac:dyDescent="0.35">
      <c r="A50" s="89" t="s">
        <v>60</v>
      </c>
      <c r="B50" s="90"/>
      <c r="C50" s="90"/>
      <c r="D50" s="90"/>
      <c r="E50" s="90"/>
      <c r="F50" s="91"/>
    </row>
    <row r="51" spans="1:6" ht="13.15" thickBot="1" x14ac:dyDescent="0.4">
      <c r="A51" s="92"/>
      <c r="B51" s="93"/>
      <c r="C51" s="93"/>
      <c r="D51" s="93"/>
      <c r="E51" s="93"/>
      <c r="F51" s="94"/>
    </row>
    <row r="52" spans="1:6" ht="13.25" customHeight="1" x14ac:dyDescent="0.35">
      <c r="A52" s="89" t="s">
        <v>61</v>
      </c>
      <c r="B52" s="90"/>
      <c r="C52" s="90"/>
      <c r="D52" s="90"/>
      <c r="E52" s="90"/>
      <c r="F52" s="91"/>
    </row>
    <row r="53" spans="1:6" x14ac:dyDescent="0.35">
      <c r="A53" s="92"/>
      <c r="B53" s="93"/>
      <c r="C53" s="93"/>
      <c r="D53" s="93"/>
      <c r="E53" s="93"/>
      <c r="F53" s="94"/>
    </row>
    <row r="54" spans="1:6" x14ac:dyDescent="0.35">
      <c r="A54" s="92"/>
      <c r="B54" s="93"/>
      <c r="C54" s="93"/>
      <c r="D54" s="93"/>
      <c r="E54" s="93"/>
      <c r="F54" s="94"/>
    </row>
    <row r="55" spans="1:6" ht="8" customHeight="1" thickBot="1" x14ac:dyDescent="0.4">
      <c r="A55" s="95"/>
      <c r="B55" s="96"/>
      <c r="C55" s="96"/>
      <c r="D55" s="96"/>
      <c r="E55" s="96"/>
      <c r="F55" s="97"/>
    </row>
    <row r="56" spans="1:6" ht="13.25" customHeight="1" x14ac:dyDescent="0.35">
      <c r="A56" s="89" t="s">
        <v>62</v>
      </c>
      <c r="B56" s="90"/>
      <c r="C56" s="90"/>
      <c r="D56" s="90"/>
      <c r="E56" s="90"/>
      <c r="F56" s="91"/>
    </row>
    <row r="57" spans="1:6" ht="30.6" customHeight="1" thickBot="1" x14ac:dyDescent="0.4">
      <c r="A57" s="95"/>
      <c r="B57" s="96"/>
      <c r="C57" s="96"/>
      <c r="D57" s="96"/>
      <c r="E57" s="96"/>
      <c r="F57" s="97"/>
    </row>
  </sheetData>
  <mergeCells count="43">
    <mergeCell ref="B10:D10"/>
    <mergeCell ref="B11:D11"/>
    <mergeCell ref="B12:D12"/>
    <mergeCell ref="A6:A9"/>
    <mergeCell ref="B6:D6"/>
    <mergeCell ref="B7:D7"/>
    <mergeCell ref="B8:D8"/>
    <mergeCell ref="B9:D9"/>
    <mergeCell ref="H13:I13"/>
    <mergeCell ref="B14:D14"/>
    <mergeCell ref="B15:D15"/>
    <mergeCell ref="G29:I29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9:D29"/>
    <mergeCell ref="B16:D16"/>
    <mergeCell ref="B42:D42"/>
    <mergeCell ref="G30:I30"/>
    <mergeCell ref="B31:D31"/>
    <mergeCell ref="G31:I31"/>
    <mergeCell ref="B32:D32"/>
    <mergeCell ref="B33:D33"/>
    <mergeCell ref="B34:D34"/>
    <mergeCell ref="B35:D35"/>
    <mergeCell ref="B36:D36"/>
    <mergeCell ref="B37:D37"/>
    <mergeCell ref="B38:D38"/>
    <mergeCell ref="B41:D41"/>
    <mergeCell ref="A56:F57"/>
    <mergeCell ref="B43:D43"/>
    <mergeCell ref="G45:G47"/>
    <mergeCell ref="B48:D48"/>
    <mergeCell ref="B49:D49"/>
    <mergeCell ref="A50:F51"/>
    <mergeCell ref="A52:F55"/>
  </mergeCells>
  <pageMargins left="0.70866141732283472" right="0.70866141732283472" top="0.19685039370078741" bottom="0.19685039370078741" header="0.19685039370078741" footer="0.19685039370078741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2026-18.50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Львович</dc:creator>
  <cp:lastModifiedBy>Львович Михаил Григорьевич</cp:lastModifiedBy>
  <cp:lastPrinted>2025-12-02T12:48:41Z</cp:lastPrinted>
  <dcterms:created xsi:type="dcterms:W3CDTF">2025-11-15T17:39:32Z</dcterms:created>
  <dcterms:modified xsi:type="dcterms:W3CDTF">2025-12-02T12:49:52Z</dcterms:modified>
</cp:coreProperties>
</file>